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carolinatosato/Desktop/EXCEL/"/>
    </mc:Choice>
  </mc:AlternateContent>
  <xr:revisionPtr revIDLastSave="0" documentId="13_ncr:1_{AF0936B9-841C-C042-BABB-3288189F2C6E}" xr6:coauthVersionLast="37" xr6:coauthVersionMax="37" xr10:uidLastSave="{00000000-0000-0000-0000-000000000000}"/>
  <bookViews>
    <workbookView xWindow="0" yWindow="460" windowWidth="28800" windowHeight="16340" tabRatio="500" activeTab="1" xr2:uid="{00000000-000D-0000-FFFF-FFFF00000000}"/>
  </bookViews>
  <sheets>
    <sheet name="CONDOMINIO" sheetId="1" r:id="rId1"/>
    <sheet name="CONDOHOTEL" sheetId="2" r:id="rId2"/>
  </sheets>
  <definedNames>
    <definedName name="_xlnm.Print_Area" localSheetId="1">CONDOHOTEL!$C$6:$P$36</definedName>
    <definedName name="_xlnm.Print_Area" localSheetId="0">CONDOMINIO!$C$5:$P$35</definedName>
  </definedName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" l="1"/>
  <c r="G21" i="1"/>
  <c r="F21" i="1"/>
  <c r="E25" i="1"/>
  <c r="E25" i="2"/>
  <c r="G21" i="2"/>
  <c r="F21" i="2"/>
  <c r="F25" i="2" l="1"/>
  <c r="F26" i="2" s="1"/>
  <c r="L13" i="2" l="1"/>
  <c r="M13" i="2" s="1"/>
  <c r="G32" i="2"/>
  <c r="L12" i="2"/>
  <c r="N12" i="2" s="1"/>
  <c r="F32" i="2"/>
  <c r="M12" i="2"/>
  <c r="H32" i="1"/>
  <c r="G32" i="1"/>
  <c r="F32" i="1"/>
  <c r="F13" i="1"/>
  <c r="L13" i="1" s="1"/>
  <c r="E13" i="1"/>
  <c r="L12" i="1"/>
  <c r="M12" i="1" s="1"/>
  <c r="L11" i="1"/>
  <c r="M11" i="1" s="1"/>
  <c r="F20" i="2" l="1"/>
  <c r="F23" i="2"/>
  <c r="F24" i="2"/>
  <c r="F22" i="2"/>
  <c r="F15" i="2"/>
  <c r="M13" i="1"/>
  <c r="N13" i="1"/>
  <c r="N11" i="1"/>
  <c r="N12" i="1"/>
  <c r="N13" i="2"/>
  <c r="F24" i="1" l="1"/>
  <c r="F22" i="1"/>
  <c r="F20" i="1"/>
  <c r="F15" i="1"/>
  <c r="F23" i="1"/>
  <c r="F25" i="1" s="1"/>
  <c r="H24" i="1"/>
  <c r="H15" i="1"/>
  <c r="H22" i="1"/>
  <c r="H20" i="1"/>
  <c r="H23" i="1"/>
  <c r="G22" i="2"/>
  <c r="G15" i="2"/>
  <c r="G20" i="2"/>
  <c r="G23" i="2"/>
  <c r="G24" i="2"/>
  <c r="G20" i="1"/>
  <c r="G23" i="1"/>
  <c r="G15" i="1"/>
  <c r="G24" i="1"/>
  <c r="G22" i="1"/>
  <c r="F26" i="1" l="1"/>
  <c r="F27" i="1" s="1"/>
  <c r="F34" i="1" s="1"/>
  <c r="F28" i="2"/>
  <c r="F27" i="2"/>
  <c r="F34" i="2" s="1"/>
  <c r="G25" i="2"/>
  <c r="G26" i="2" s="1"/>
  <c r="H25" i="1"/>
  <c r="H26" i="1" s="1"/>
  <c r="G25" i="1"/>
  <c r="G26" i="1" s="1"/>
  <c r="F28" i="1" l="1"/>
  <c r="G27" i="1"/>
  <c r="G34" i="1" s="1"/>
  <c r="G28" i="1"/>
  <c r="H28" i="1"/>
  <c r="H27" i="1"/>
  <c r="H34" i="1" s="1"/>
  <c r="G28" i="2"/>
  <c r="G27" i="2"/>
  <c r="G34" i="2" s="1"/>
</calcChain>
</file>

<file path=xl/sharedStrings.xml><?xml version="1.0" encoding="utf-8"?>
<sst xmlns="http://schemas.openxmlformats.org/spreadsheetml/2006/main" count="118" uniqueCount="78">
  <si>
    <t>Master-suite</t>
  </si>
  <si>
    <t>Suite</t>
  </si>
  <si>
    <t>CONDOMINIUM RENTABILITY</t>
  </si>
  <si>
    <t>Apartment owned by the investing buyer who has ceded 10 months of the year to Nexus Management for it´s exploitation and rental. Estimated probitability.</t>
  </si>
  <si>
    <t xml:space="preserve">TYPE OF APARTMENT </t>
  </si>
  <si>
    <t>SQUARE METER</t>
  </si>
  <si>
    <t>Days-Year</t>
  </si>
  <si>
    <t>Price per day</t>
  </si>
  <si>
    <t>USD/day</t>
  </si>
  <si>
    <t>Withouth taxes</t>
  </si>
  <si>
    <t>Average</t>
  </si>
  <si>
    <t>Annual Occupation</t>
  </si>
  <si>
    <t>OWNER</t>
  </si>
  <si>
    <t>Days of occupation</t>
  </si>
  <si>
    <t>Available Days</t>
  </si>
  <si>
    <t>For Rent</t>
  </si>
  <si>
    <t>Rented Days</t>
  </si>
  <si>
    <t>Income per apartment</t>
  </si>
  <si>
    <t>Annual</t>
  </si>
  <si>
    <t>STUDIO</t>
  </si>
  <si>
    <t>1 BEDROOM</t>
  </si>
  <si>
    <t>2 BEDROOMS</t>
  </si>
  <si>
    <t>GROSS INCOME</t>
  </si>
  <si>
    <t>ANNUAL PROFITABILITY - OWNER</t>
  </si>
  <si>
    <t xml:space="preserve">OPERATING EXPENSES </t>
  </si>
  <si>
    <t>Estimated</t>
  </si>
  <si>
    <t>Electricity and water</t>
  </si>
  <si>
    <t>Maintenance and common areas  USD/M2</t>
  </si>
  <si>
    <t>Booking, intermediaries, brokers</t>
  </si>
  <si>
    <t>Cleaning Fee</t>
  </si>
  <si>
    <t>Management by Nexus</t>
  </si>
  <si>
    <t>Owner net income / year</t>
  </si>
  <si>
    <t xml:space="preserve">Nexus Management </t>
  </si>
  <si>
    <t>RESULT</t>
  </si>
  <si>
    <t>COST of the aparment</t>
  </si>
  <si>
    <t>Cost of furniture</t>
  </si>
  <si>
    <t xml:space="preserve">Total investment </t>
  </si>
  <si>
    <t>Net profitability for the owner</t>
  </si>
  <si>
    <t xml:space="preserve">GENERAL CONDITIONS AND COMMENTS </t>
  </si>
  <si>
    <t xml:space="preserve">The buyer can freely rent his aparment. </t>
  </si>
  <si>
    <t>The profitability offered in this table is NOT guaranteed.</t>
  </si>
  <si>
    <t>The days of occupation of the buyer can be minor and increases the profitability.</t>
  </si>
  <si>
    <t>If the buyer do not buy the furniture from the developer (Indebay / Nexus) can not be efficiently managed.</t>
  </si>
  <si>
    <t>The occupation is weighted annual average  = high season of 85% occupation and the low of 40%.</t>
  </si>
  <si>
    <t>Maintenance costs are mandatory wether the apartment is for rent or not.</t>
  </si>
  <si>
    <t>The rest of expenses (EXCEPT MAINTENANCE) apply only if there is a cession in the management of rent.</t>
  </si>
  <si>
    <t>The pricing policy is commercially aggressive, 25% lower than the prices of the competition.</t>
  </si>
  <si>
    <t>Taxes are not included.</t>
  </si>
  <si>
    <t>Facts that trigger "Force Majeure" such as hurricanes and other events are not included.</t>
  </si>
  <si>
    <t>The are not contemplated insurance.</t>
  </si>
  <si>
    <t>The costs of urbanization, common areas and swimming pools are collected at  3 USD/M2.</t>
  </si>
  <si>
    <t>Security costs are collected.</t>
  </si>
  <si>
    <t xml:space="preserve">Indebay / Nexus management can be canceled by any part after 2 months notice. </t>
  </si>
  <si>
    <t xml:space="preserve">The price USD/day is the average price between high and low season. </t>
  </si>
  <si>
    <t xml:space="preserve">The profitability offered is estimated. It is paid quarterly in the settlement made in that period. </t>
  </si>
  <si>
    <t>CONDO-HOTEL RENTABILITY</t>
  </si>
  <si>
    <t>Apartment property of the Buyer. Subject to the restrictions and rights of a CONDO-HOTEL</t>
  </si>
  <si>
    <t>TYPE OF APARTMENT</t>
  </si>
  <si>
    <t>Days / Year</t>
  </si>
  <si>
    <t xml:space="preserve">Available </t>
  </si>
  <si>
    <t>Days For Rent</t>
  </si>
  <si>
    <t>ANNUAL</t>
  </si>
  <si>
    <t>ANNUAL PROFITABILITY - OWNER CONDOHOTEL</t>
  </si>
  <si>
    <t>Cleaning fee</t>
  </si>
  <si>
    <t>Total EXPENSES</t>
  </si>
  <si>
    <t>Net  Result</t>
  </si>
  <si>
    <t xml:space="preserve">2 BEDROOMS </t>
  </si>
  <si>
    <t>GENERAL CONDITIONS AND COMMENTS</t>
  </si>
  <si>
    <t xml:space="preserve">The buyer can not freely rent his aparment </t>
  </si>
  <si>
    <t xml:space="preserve">The profitability is estimated. Guaranteed profitability of 3%, 4% and 5% respectively 3 initials years.  </t>
  </si>
  <si>
    <t>It is mandatory to buy the furniture from the developer (Indebay / Nexus).</t>
  </si>
  <si>
    <t>Maintenance costs are mandatory .</t>
  </si>
  <si>
    <t>The exploitation can not give losses bearable by the owner.</t>
  </si>
  <si>
    <t>The contrat with INDEBAY / NEXUS can not be canceled.</t>
  </si>
  <si>
    <t xml:space="preserve">The profitability offered is estimated. It is paid quarterly in the settlement made in that period.  </t>
  </si>
  <si>
    <t>Maintenance and common areas 3USD/M2</t>
  </si>
  <si>
    <t>Annual return (70% ocupacion)</t>
  </si>
  <si>
    <t>Annual Return (70% occupation)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</si>
</sst>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 (Cuerpo)_x0000_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9" fontId="0" fillId="0" borderId="6" xfId="0" applyNumberForma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9" fontId="0" fillId="0" borderId="6" xfId="2" applyFont="1" applyBorder="1" applyAlignment="1">
      <alignment horizontal="center"/>
    </xf>
    <xf numFmtId="165" fontId="0" fillId="0" borderId="0" xfId="1" applyNumberFormat="1" applyFont="1"/>
    <xf numFmtId="165" fontId="0" fillId="0" borderId="6" xfId="1" applyNumberFormat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6" xfId="0" applyFill="1" applyBorder="1"/>
    <xf numFmtId="0" fontId="0" fillId="2" borderId="9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6" xfId="0" applyFill="1" applyBorder="1"/>
    <xf numFmtId="165" fontId="0" fillId="0" borderId="6" xfId="0" applyNumberFormat="1" applyBorder="1"/>
    <xf numFmtId="0" fontId="0" fillId="0" borderId="1" xfId="0" applyBorder="1"/>
    <xf numFmtId="0" fontId="0" fillId="0" borderId="1" xfId="0" applyFill="1" applyBorder="1"/>
    <xf numFmtId="165" fontId="0" fillId="0" borderId="0" xfId="1" applyNumberFormat="1" applyFont="1" applyAlignment="1">
      <alignment horizontal="center"/>
    </xf>
    <xf numFmtId="0" fontId="0" fillId="0" borderId="2" xfId="0" applyBorder="1"/>
    <xf numFmtId="165" fontId="0" fillId="0" borderId="9" xfId="1" applyNumberFormat="1" applyFont="1" applyBorder="1"/>
    <xf numFmtId="165" fontId="0" fillId="0" borderId="9" xfId="0" applyNumberFormat="1" applyBorder="1"/>
    <xf numFmtId="165" fontId="0" fillId="0" borderId="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5" xfId="1" applyNumberFormat="1" applyFont="1" applyBorder="1"/>
    <xf numFmtId="165" fontId="0" fillId="0" borderId="8" xfId="1" applyNumberFormat="1" applyFont="1" applyBorder="1" applyAlignment="1">
      <alignment horizontal="center"/>
    </xf>
    <xf numFmtId="165" fontId="0" fillId="0" borderId="8" xfId="1" applyNumberFormat="1" applyFont="1" applyBorder="1"/>
    <xf numFmtId="165" fontId="0" fillId="0" borderId="12" xfId="0" applyNumberFormat="1" applyBorder="1"/>
    <xf numFmtId="9" fontId="0" fillId="0" borderId="10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165" fontId="0" fillId="0" borderId="14" xfId="1" applyNumberFormat="1" applyFont="1" applyBorder="1" applyAlignment="1">
      <alignment horizontal="center"/>
    </xf>
    <xf numFmtId="0" fontId="0" fillId="0" borderId="1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3" xfId="0" applyBorder="1"/>
    <xf numFmtId="165" fontId="0" fillId="0" borderId="15" xfId="1" applyNumberFormat="1" applyFont="1" applyBorder="1" applyAlignment="1">
      <alignment horizontal="center"/>
    </xf>
    <xf numFmtId="0" fontId="0" fillId="0" borderId="15" xfId="0" applyBorder="1"/>
    <xf numFmtId="0" fontId="0" fillId="0" borderId="12" xfId="0" applyBorder="1"/>
    <xf numFmtId="0" fontId="0" fillId="4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5" fontId="0" fillId="4" borderId="4" xfId="1" applyNumberFormat="1" applyFont="1" applyFill="1" applyBorder="1" applyAlignment="1">
      <alignment horizontal="center"/>
    </xf>
    <xf numFmtId="0" fontId="0" fillId="4" borderId="10" xfId="0" applyFill="1" applyBorder="1"/>
    <xf numFmtId="165" fontId="0" fillId="4" borderId="13" xfId="1" applyNumberFormat="1" applyFont="1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165" fontId="0" fillId="5" borderId="2" xfId="1" applyNumberFormat="1" applyFont="1" applyFill="1" applyBorder="1" applyAlignment="1">
      <alignment horizontal="center"/>
    </xf>
    <xf numFmtId="0" fontId="0" fillId="5" borderId="3" xfId="0" applyFill="1" applyBorder="1"/>
    <xf numFmtId="10" fontId="0" fillId="5" borderId="6" xfId="2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9" xfId="0" applyFont="1" applyFill="1" applyBorder="1"/>
    <xf numFmtId="0" fontId="3" fillId="5" borderId="1" xfId="0" applyFont="1" applyFill="1" applyBorder="1"/>
    <xf numFmtId="1" fontId="0" fillId="0" borderId="6" xfId="0" applyNumberFormat="1" applyBorder="1" applyAlignment="1">
      <alignment horizontal="center"/>
    </xf>
    <xf numFmtId="0" fontId="0" fillId="4" borderId="9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65" fontId="0" fillId="4" borderId="2" xfId="1" applyNumberFormat="1" applyFont="1" applyFill="1" applyBorder="1" applyAlignment="1">
      <alignment horizontal="center"/>
    </xf>
    <xf numFmtId="0" fontId="0" fillId="4" borderId="3" xfId="0" applyFill="1" applyBorder="1"/>
    <xf numFmtId="0" fontId="2" fillId="5" borderId="2" xfId="0" applyFont="1" applyFill="1" applyBorder="1"/>
    <xf numFmtId="0" fontId="0" fillId="5" borderId="2" xfId="0" applyFill="1" applyBorder="1" applyAlignment="1">
      <alignment horizontal="center"/>
    </xf>
    <xf numFmtId="0" fontId="0" fillId="5" borderId="4" xfId="0" applyFill="1" applyBorder="1"/>
    <xf numFmtId="165" fontId="0" fillId="5" borderId="14" xfId="1" applyNumberFormat="1" applyFont="1" applyFill="1" applyBorder="1" applyAlignment="1">
      <alignment horizontal="center"/>
    </xf>
    <xf numFmtId="0" fontId="0" fillId="5" borderId="14" xfId="0" applyFill="1" applyBorder="1"/>
    <xf numFmtId="0" fontId="0" fillId="5" borderId="5" xfId="0" applyFill="1" applyBorder="1"/>
    <xf numFmtId="0" fontId="0" fillId="0" borderId="13" xfId="0" applyFill="1" applyBorder="1"/>
    <xf numFmtId="0" fontId="0" fillId="6" borderId="1" xfId="0" applyFill="1" applyBorder="1"/>
    <xf numFmtId="165" fontId="0" fillId="6" borderId="2" xfId="1" applyNumberFormat="1" applyFont="1" applyFill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2" fillId="6" borderId="2" xfId="0" applyFont="1" applyFill="1" applyBorder="1"/>
    <xf numFmtId="0" fontId="0" fillId="6" borderId="2" xfId="0" applyFill="1" applyBorder="1" applyAlignment="1">
      <alignment horizontal="center"/>
    </xf>
    <xf numFmtId="0" fontId="3" fillId="6" borderId="1" xfId="0" applyFont="1" applyFill="1" applyBorder="1"/>
    <xf numFmtId="0" fontId="3" fillId="6" borderId="9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6" borderId="5" xfId="0" applyFill="1" applyBorder="1"/>
    <xf numFmtId="0" fontId="3" fillId="6" borderId="1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/>
    <xf numFmtId="0" fontId="3" fillId="6" borderId="0" xfId="0" applyFont="1" applyFill="1"/>
    <xf numFmtId="165" fontId="3" fillId="6" borderId="9" xfId="0" applyNumberFormat="1" applyFont="1" applyFill="1" applyBorder="1"/>
    <xf numFmtId="165" fontId="3" fillId="6" borderId="6" xfId="0" applyNumberFormat="1" applyFont="1" applyFill="1" applyBorder="1"/>
    <xf numFmtId="0" fontId="3" fillId="7" borderId="1" xfId="0" applyFont="1" applyFill="1" applyBorder="1"/>
    <xf numFmtId="0" fontId="3" fillId="7" borderId="3" xfId="0" applyFont="1" applyFill="1" applyBorder="1"/>
    <xf numFmtId="165" fontId="3" fillId="7" borderId="6" xfId="0" applyNumberFormat="1" applyFont="1" applyFill="1" applyBorder="1"/>
    <xf numFmtId="0" fontId="3" fillId="7" borderId="2" xfId="0" applyFont="1" applyFill="1" applyBorder="1"/>
    <xf numFmtId="165" fontId="3" fillId="7" borderId="9" xfId="0" applyNumberFormat="1" applyFont="1" applyFill="1" applyBorder="1"/>
    <xf numFmtId="10" fontId="0" fillId="7" borderId="6" xfId="2" applyNumberFormat="1" applyFont="1" applyFill="1" applyBorder="1" applyAlignment="1">
      <alignment horizontal="center"/>
    </xf>
    <xf numFmtId="0" fontId="3" fillId="8" borderId="1" xfId="0" applyFont="1" applyFill="1" applyBorder="1"/>
    <xf numFmtId="0" fontId="3" fillId="8" borderId="3" xfId="0" applyFont="1" applyFill="1" applyBorder="1"/>
    <xf numFmtId="0" fontId="3" fillId="0" borderId="2" xfId="0" applyFont="1" applyBorder="1" applyAlignment="1">
      <alignment horizontal="center"/>
    </xf>
    <xf numFmtId="165" fontId="3" fillId="8" borderId="6" xfId="0" applyNumberFormat="1" applyFont="1" applyFill="1" applyBorder="1"/>
    <xf numFmtId="165" fontId="3" fillId="8" borderId="6" xfId="0" applyNumberFormat="1" applyFont="1" applyFill="1" applyBorder="1" applyAlignment="1">
      <alignment horizontal="center"/>
    </xf>
    <xf numFmtId="165" fontId="3" fillId="8" borderId="9" xfId="0" applyNumberFormat="1" applyFont="1" applyFill="1" applyBorder="1"/>
    <xf numFmtId="0" fontId="6" fillId="0" borderId="12" xfId="0" applyFont="1" applyBorder="1" applyAlignment="1">
      <alignment horizontal="center"/>
    </xf>
    <xf numFmtId="0" fontId="7" fillId="0" borderId="1" xfId="0" applyFont="1" applyFill="1" applyBorder="1"/>
    <xf numFmtId="0" fontId="5" fillId="0" borderId="3" xfId="0" applyFont="1" applyBorder="1"/>
    <xf numFmtId="0" fontId="6" fillId="0" borderId="0" xfId="0" applyFont="1"/>
    <xf numFmtId="44" fontId="0" fillId="0" borderId="13" xfId="3" applyFont="1" applyFill="1" applyBorder="1"/>
    <xf numFmtId="10" fontId="0" fillId="0" borderId="0" xfId="2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9" fontId="3" fillId="6" borderId="6" xfId="0" applyNumberFormat="1" applyFont="1" applyFill="1" applyBorder="1" applyAlignment="1">
      <alignment horizontal="center"/>
    </xf>
    <xf numFmtId="9" fontId="3" fillId="0" borderId="6" xfId="0" applyNumberFormat="1" applyFont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5:P49"/>
  <sheetViews>
    <sheetView topLeftCell="A6" workbookViewId="0">
      <selection activeCell="G39" sqref="G39"/>
    </sheetView>
  </sheetViews>
  <sheetFormatPr baseColWidth="10" defaultRowHeight="16"/>
  <cols>
    <col min="4" max="4" width="26.33203125" customWidth="1"/>
    <col min="5" max="5" width="15.5" customWidth="1"/>
    <col min="6" max="6" width="11.83203125" bestFit="1" customWidth="1"/>
    <col min="7" max="7" width="14.6640625" customWidth="1"/>
    <col min="8" max="8" width="16.83203125" customWidth="1"/>
    <col min="9" max="9" width="8.1640625" customWidth="1"/>
    <col min="10" max="10" width="3" customWidth="1"/>
    <col min="11" max="11" width="17.5" customWidth="1"/>
    <col min="12" max="12" width="17.83203125" style="23" customWidth="1"/>
    <col min="13" max="13" width="13.83203125" customWidth="1"/>
    <col min="14" max="14" width="22" customWidth="1"/>
    <col min="15" max="15" width="18.1640625" customWidth="1"/>
    <col min="16" max="16" width="2.83203125" customWidth="1"/>
  </cols>
  <sheetData>
    <row r="5" spans="3:16">
      <c r="C5" s="59"/>
      <c r="D5" s="60"/>
      <c r="E5" s="60"/>
      <c r="F5" s="60"/>
      <c r="G5" s="74" t="s">
        <v>2</v>
      </c>
      <c r="H5" s="60"/>
      <c r="I5" s="75"/>
      <c r="J5" s="60"/>
      <c r="K5" s="60"/>
      <c r="L5" s="61"/>
      <c r="M5" s="60"/>
      <c r="N5" s="60"/>
      <c r="O5" s="60"/>
      <c r="P5" s="62"/>
    </row>
    <row r="6" spans="3:16">
      <c r="G6" s="1"/>
      <c r="I6" s="1"/>
      <c r="K6" s="1"/>
    </row>
    <row r="7" spans="3:16">
      <c r="C7" s="69" t="s">
        <v>3</v>
      </c>
      <c r="D7" s="70"/>
      <c r="E7" s="71"/>
      <c r="F7" s="70"/>
      <c r="G7" s="71"/>
      <c r="H7" s="70"/>
      <c r="I7" s="71"/>
      <c r="J7" s="70"/>
      <c r="K7" s="71"/>
      <c r="L7" s="72"/>
      <c r="M7" s="70"/>
      <c r="N7" s="70"/>
      <c r="O7" s="70"/>
      <c r="P7" s="73"/>
    </row>
    <row r="8" spans="3:16">
      <c r="E8" s="1"/>
      <c r="G8" s="1" t="s">
        <v>9</v>
      </c>
      <c r="I8" s="1"/>
      <c r="K8" s="1"/>
    </row>
    <row r="9" spans="3:16">
      <c r="C9" s="2" t="s">
        <v>4</v>
      </c>
      <c r="D9" s="3"/>
      <c r="E9" s="50" t="s">
        <v>5</v>
      </c>
      <c r="F9" s="51" t="s">
        <v>6</v>
      </c>
      <c r="G9" s="52" t="s">
        <v>7</v>
      </c>
      <c r="H9" s="53" t="s">
        <v>10</v>
      </c>
      <c r="K9" s="52" t="s">
        <v>12</v>
      </c>
      <c r="L9" s="56" t="s">
        <v>14</v>
      </c>
      <c r="M9" s="53" t="s">
        <v>16</v>
      </c>
      <c r="N9" s="57" t="s">
        <v>17</v>
      </c>
    </row>
    <row r="10" spans="3:16">
      <c r="C10" s="5"/>
      <c r="D10" s="6"/>
      <c r="E10" s="14"/>
      <c r="F10" s="21"/>
      <c r="G10" s="54" t="s">
        <v>8</v>
      </c>
      <c r="H10" s="55" t="s">
        <v>11</v>
      </c>
      <c r="K10" s="54" t="s">
        <v>13</v>
      </c>
      <c r="L10" s="58" t="s">
        <v>15</v>
      </c>
      <c r="M10" s="68"/>
      <c r="N10" s="55" t="s">
        <v>18</v>
      </c>
    </row>
    <row r="11" spans="3:16">
      <c r="C11" s="17" t="s">
        <v>19</v>
      </c>
      <c r="D11" s="18"/>
      <c r="E11" s="4">
        <v>52</v>
      </c>
      <c r="F11" s="13">
        <v>365</v>
      </c>
      <c r="G11" s="37">
        <v>95</v>
      </c>
      <c r="H11" s="36">
        <v>0.7</v>
      </c>
      <c r="K11" s="37">
        <v>60</v>
      </c>
      <c r="L11" s="38">
        <f>+F11-K11</f>
        <v>305</v>
      </c>
      <c r="M11" s="67">
        <f>+L11*H11</f>
        <v>213.5</v>
      </c>
      <c r="N11" s="38">
        <f>+G11*L11*H11</f>
        <v>20282.5</v>
      </c>
      <c r="O11" s="19" t="s">
        <v>19</v>
      </c>
    </row>
    <row r="12" spans="3:16">
      <c r="C12" s="16" t="s">
        <v>20</v>
      </c>
      <c r="D12" s="16"/>
      <c r="E12" s="4">
        <v>79</v>
      </c>
      <c r="F12" s="13">
        <v>365</v>
      </c>
      <c r="G12" s="4">
        <v>120</v>
      </c>
      <c r="H12" s="7">
        <v>0.7</v>
      </c>
      <c r="K12" s="4">
        <v>60</v>
      </c>
      <c r="L12" s="8">
        <f>+F11-K12</f>
        <v>305</v>
      </c>
      <c r="M12" s="67">
        <f t="shared" ref="M12:M13" si="0">+L12*H12</f>
        <v>213.5</v>
      </c>
      <c r="N12" s="8">
        <f>+G12*L12*H12</f>
        <v>25620</v>
      </c>
      <c r="O12" s="16" t="s">
        <v>20</v>
      </c>
    </row>
    <row r="13" spans="3:16">
      <c r="C13" s="15" t="s">
        <v>66</v>
      </c>
      <c r="D13" s="19"/>
      <c r="E13" s="4">
        <f>+E11+E12</f>
        <v>131</v>
      </c>
      <c r="F13" s="4">
        <f>+F12</f>
        <v>365</v>
      </c>
      <c r="G13" s="4">
        <v>150</v>
      </c>
      <c r="H13" s="9">
        <v>0.7</v>
      </c>
      <c r="K13" s="4">
        <v>60</v>
      </c>
      <c r="L13" s="8">
        <f>+F13-K13</f>
        <v>305</v>
      </c>
      <c r="M13" s="67">
        <f t="shared" si="0"/>
        <v>213.5</v>
      </c>
      <c r="N13" s="20">
        <f>+G13*H13*L13</f>
        <v>32025</v>
      </c>
      <c r="O13" s="15" t="s">
        <v>21</v>
      </c>
    </row>
    <row r="14" spans="3:16">
      <c r="E14" s="14"/>
      <c r="G14" s="1"/>
      <c r="I14" s="1"/>
      <c r="K14" s="1"/>
    </row>
    <row r="15" spans="3:16">
      <c r="C15" s="103" t="s">
        <v>22</v>
      </c>
      <c r="D15" s="104"/>
      <c r="E15" s="105"/>
      <c r="F15" s="106">
        <f>+N11</f>
        <v>20282.5</v>
      </c>
      <c r="G15" s="107">
        <f>+N12</f>
        <v>25620</v>
      </c>
      <c r="H15" s="106">
        <f>+N13</f>
        <v>32025</v>
      </c>
      <c r="I15" s="1"/>
      <c r="K15" s="1"/>
    </row>
    <row r="17" spans="3:16">
      <c r="C17" s="66" t="s">
        <v>23</v>
      </c>
      <c r="D17" s="60"/>
      <c r="E17" s="60"/>
      <c r="F17" s="60"/>
      <c r="G17" s="60"/>
      <c r="H17" s="62"/>
      <c r="K17" s="76" t="s">
        <v>38</v>
      </c>
      <c r="L17" s="77"/>
      <c r="M17" s="78"/>
      <c r="N17" s="78"/>
      <c r="O17" s="78"/>
      <c r="P17" s="79"/>
    </row>
    <row r="18" spans="3:16">
      <c r="C18" s="46" t="s">
        <v>24</v>
      </c>
      <c r="D18" s="48"/>
      <c r="E18" s="109" t="s">
        <v>25</v>
      </c>
      <c r="F18" s="64" t="s">
        <v>19</v>
      </c>
      <c r="G18" s="64" t="s">
        <v>20</v>
      </c>
      <c r="H18" s="65" t="s">
        <v>21</v>
      </c>
      <c r="K18" s="40" t="s">
        <v>39</v>
      </c>
      <c r="L18" s="41"/>
      <c r="M18" s="42"/>
      <c r="N18" s="42"/>
      <c r="O18" s="42"/>
      <c r="P18" s="43"/>
    </row>
    <row r="19" spans="3:16">
      <c r="K19" s="44" t="s">
        <v>40</v>
      </c>
      <c r="L19" s="27"/>
      <c r="M19" s="39"/>
      <c r="N19" s="39"/>
      <c r="O19" s="39"/>
      <c r="P19" s="45"/>
    </row>
    <row r="20" spans="3:16">
      <c r="C20" s="21" t="s">
        <v>26</v>
      </c>
      <c r="D20" s="24"/>
      <c r="E20" s="34">
        <v>0.12</v>
      </c>
      <c r="F20" s="30">
        <f>+E20*N11</f>
        <v>2433.9</v>
      </c>
      <c r="G20" s="28">
        <f>+E20*N12</f>
        <v>3074.4</v>
      </c>
      <c r="H20" s="28">
        <f>+N13*E20</f>
        <v>3843</v>
      </c>
      <c r="K20" s="44" t="s">
        <v>41</v>
      </c>
      <c r="L20" s="27"/>
      <c r="M20" s="39"/>
      <c r="N20" s="39"/>
      <c r="O20" s="39"/>
      <c r="P20" s="45"/>
    </row>
    <row r="21" spans="3:16">
      <c r="C21" s="22" t="s">
        <v>27</v>
      </c>
      <c r="D21" s="24"/>
      <c r="E21" s="35">
        <v>0.17</v>
      </c>
      <c r="F21" s="31">
        <f>I21*E11*12</f>
        <v>1872</v>
      </c>
      <c r="G21" s="29">
        <f>I21*E12*12</f>
        <v>2844</v>
      </c>
      <c r="H21" s="29">
        <f>I21*E13*12</f>
        <v>4716</v>
      </c>
      <c r="I21" s="115">
        <v>3</v>
      </c>
      <c r="K21" s="44" t="s">
        <v>42</v>
      </c>
      <c r="L21" s="27"/>
      <c r="M21" s="39"/>
      <c r="N21" s="39"/>
      <c r="O21" s="39"/>
      <c r="P21" s="45"/>
    </row>
    <row r="22" spans="3:16">
      <c r="C22" s="22" t="s">
        <v>28</v>
      </c>
      <c r="D22" s="24"/>
      <c r="E22" s="35">
        <v>0.08</v>
      </c>
      <c r="F22" s="32">
        <f>+E22*N11</f>
        <v>1622.6000000000001</v>
      </c>
      <c r="G22" s="29">
        <f>+E22*N12</f>
        <v>2049.6</v>
      </c>
      <c r="H22" s="29">
        <f>+N13*E22</f>
        <v>2562</v>
      </c>
      <c r="K22" s="44" t="s">
        <v>43</v>
      </c>
      <c r="L22" s="27"/>
      <c r="M22" s="39"/>
      <c r="N22" s="39"/>
      <c r="O22" s="39"/>
      <c r="P22" s="45"/>
    </row>
    <row r="23" spans="3:16">
      <c r="C23" s="22" t="s">
        <v>29</v>
      </c>
      <c r="D23" s="24"/>
      <c r="E23" s="35">
        <v>0.1</v>
      </c>
      <c r="F23" s="32">
        <f>+E23*N11</f>
        <v>2028.25</v>
      </c>
      <c r="G23" s="29">
        <f>+E23*N12</f>
        <v>2562</v>
      </c>
      <c r="H23" s="29">
        <f>+E23*N13</f>
        <v>3202.5</v>
      </c>
      <c r="K23" s="44" t="s">
        <v>44</v>
      </c>
      <c r="L23" s="27"/>
      <c r="M23" s="39"/>
      <c r="N23" s="39"/>
      <c r="O23" s="39"/>
      <c r="P23" s="45"/>
    </row>
    <row r="24" spans="3:16">
      <c r="C24" s="22" t="s">
        <v>30</v>
      </c>
      <c r="D24" s="24"/>
      <c r="E24" s="36">
        <v>0.05</v>
      </c>
      <c r="F24" s="33">
        <f>+E24*N11</f>
        <v>1014.125</v>
      </c>
      <c r="G24" s="25">
        <f>+E24*N12</f>
        <v>1281</v>
      </c>
      <c r="H24" s="25">
        <f>+E24*N13</f>
        <v>1601.25</v>
      </c>
      <c r="K24" s="44" t="s">
        <v>45</v>
      </c>
      <c r="L24" s="27"/>
      <c r="M24" s="39"/>
      <c r="N24" s="39"/>
      <c r="O24" s="39"/>
      <c r="P24" s="45"/>
    </row>
    <row r="25" spans="3:16">
      <c r="E25" s="117">
        <f>SUM(E20:E24)</f>
        <v>0.52000000000000013</v>
      </c>
      <c r="F25" s="26">
        <f>+F23+F22+F21+F20+F24</f>
        <v>8970.875</v>
      </c>
      <c r="G25" s="20">
        <f>+G23+G22+G21+G20+G24</f>
        <v>11811</v>
      </c>
      <c r="H25" s="20">
        <f>+H23+H22+H21+H20+H24</f>
        <v>15924.75</v>
      </c>
      <c r="K25" s="44" t="s">
        <v>46</v>
      </c>
      <c r="L25" s="27"/>
      <c r="M25" s="39"/>
      <c r="N25" s="39"/>
      <c r="O25" s="39"/>
      <c r="P25" s="45"/>
    </row>
    <row r="26" spans="3:16">
      <c r="C26" s="103" t="s">
        <v>33</v>
      </c>
      <c r="D26" s="104"/>
      <c r="F26" s="108">
        <f>+F15-F25</f>
        <v>11311.625</v>
      </c>
      <c r="G26" s="106">
        <f>+G15-G25</f>
        <v>13809</v>
      </c>
      <c r="H26" s="106">
        <f>+H15-H25</f>
        <v>16100.25</v>
      </c>
      <c r="K26" s="44" t="s">
        <v>47</v>
      </c>
      <c r="L26" s="27"/>
      <c r="M26" s="39"/>
      <c r="N26" s="39"/>
      <c r="O26" s="39"/>
      <c r="P26" s="45"/>
    </row>
    <row r="27" spans="3:16">
      <c r="C27" s="21" t="s">
        <v>31</v>
      </c>
      <c r="D27" s="12"/>
      <c r="E27" s="7">
        <v>0.65</v>
      </c>
      <c r="F27" s="25">
        <f>+F26*E27</f>
        <v>7352.5562500000005</v>
      </c>
      <c r="G27" s="11">
        <f>+G26*E27</f>
        <v>8975.85</v>
      </c>
      <c r="H27" s="11">
        <f>+E27*H26</f>
        <v>10465.1625</v>
      </c>
      <c r="K27" s="44" t="s">
        <v>48</v>
      </c>
      <c r="L27" s="27"/>
      <c r="M27" s="39"/>
      <c r="N27" s="39"/>
      <c r="O27" s="39"/>
      <c r="P27" s="45"/>
    </row>
    <row r="28" spans="3:16">
      <c r="C28" s="21" t="s">
        <v>32</v>
      </c>
      <c r="D28" s="12"/>
      <c r="E28" s="7">
        <v>0.35</v>
      </c>
      <c r="F28" s="11">
        <f>+F26*E28</f>
        <v>3959.0687499999999</v>
      </c>
      <c r="G28" s="11">
        <f>+G26*E28</f>
        <v>4833.1499999999996</v>
      </c>
      <c r="H28" s="11">
        <f>+E28*H26</f>
        <v>5635.0874999999996</v>
      </c>
      <c r="K28" s="44" t="s">
        <v>49</v>
      </c>
      <c r="L28" s="27"/>
      <c r="M28" s="39"/>
      <c r="N28" s="39"/>
      <c r="O28" s="39"/>
      <c r="P28" s="45"/>
    </row>
    <row r="29" spans="3:16">
      <c r="K29" s="44" t="s">
        <v>50</v>
      </c>
      <c r="L29" s="27"/>
      <c r="M29" s="39"/>
      <c r="N29" s="39"/>
      <c r="O29" s="39"/>
      <c r="P29" s="45"/>
    </row>
    <row r="30" spans="3:16">
      <c r="C30" s="21" t="s">
        <v>34</v>
      </c>
      <c r="D30" s="12"/>
      <c r="E30" s="10"/>
      <c r="F30" s="11">
        <v>90000</v>
      </c>
      <c r="G30" s="11">
        <v>140000</v>
      </c>
      <c r="H30" s="11">
        <v>230000</v>
      </c>
      <c r="K30" s="44" t="s">
        <v>51</v>
      </c>
      <c r="L30" s="27"/>
      <c r="M30" s="39"/>
      <c r="N30" s="39"/>
      <c r="O30" s="39"/>
      <c r="P30" s="45"/>
    </row>
    <row r="31" spans="3:16">
      <c r="C31" s="110" t="s">
        <v>35</v>
      </c>
      <c r="D31" s="111"/>
      <c r="E31" s="10"/>
      <c r="F31" s="11">
        <v>20000</v>
      </c>
      <c r="G31" s="11">
        <v>26000</v>
      </c>
      <c r="H31" s="11">
        <v>30000</v>
      </c>
      <c r="K31" s="44" t="s">
        <v>52</v>
      </c>
      <c r="L31" s="27"/>
      <c r="M31" s="39"/>
      <c r="N31" s="39"/>
      <c r="O31" s="39"/>
      <c r="P31" s="45"/>
    </row>
    <row r="32" spans="3:16">
      <c r="C32" s="22" t="s">
        <v>36</v>
      </c>
      <c r="D32" s="12"/>
      <c r="E32" s="10"/>
      <c r="F32" s="11">
        <f>+F31+F30</f>
        <v>110000</v>
      </c>
      <c r="G32" s="11">
        <f>+G31+G30</f>
        <v>166000</v>
      </c>
      <c r="H32" s="11">
        <f>+H31+H30</f>
        <v>260000</v>
      </c>
      <c r="K32" s="44" t="s">
        <v>53</v>
      </c>
      <c r="L32" s="27"/>
      <c r="M32" s="39"/>
      <c r="N32" s="39"/>
      <c r="O32" s="39"/>
      <c r="P32" s="45"/>
    </row>
    <row r="33" spans="3:16">
      <c r="E33" s="10"/>
      <c r="F33" s="10"/>
      <c r="G33" s="10"/>
      <c r="H33" s="10"/>
      <c r="K33" s="113" t="s">
        <v>54</v>
      </c>
      <c r="L33" s="47"/>
      <c r="M33" s="48"/>
      <c r="N33" s="48"/>
      <c r="O33" s="48"/>
      <c r="P33" s="45"/>
    </row>
    <row r="34" spans="3:16">
      <c r="C34" s="59" t="s">
        <v>77</v>
      </c>
      <c r="D34" s="62"/>
      <c r="E34" s="10"/>
      <c r="F34" s="63">
        <f>+F27/F32</f>
        <v>6.6841420454545455E-2</v>
      </c>
      <c r="G34" s="63">
        <f>+G27/G32</f>
        <v>5.4071385542168678E-2</v>
      </c>
      <c r="H34" s="63">
        <f>+H27/H32</f>
        <v>4.0250624999999998E-2</v>
      </c>
      <c r="K34" s="80"/>
      <c r="L34" s="47"/>
      <c r="M34" s="48"/>
      <c r="N34" s="48"/>
      <c r="O34" s="48"/>
      <c r="P34" s="49"/>
    </row>
    <row r="35" spans="3:16">
      <c r="C35" s="112" t="s">
        <v>37</v>
      </c>
      <c r="E35" s="10"/>
      <c r="F35" s="10"/>
      <c r="G35" s="10"/>
      <c r="H35" s="10"/>
    </row>
    <row r="36" spans="3:16">
      <c r="E36" s="10"/>
      <c r="F36" s="10"/>
      <c r="G36" s="10"/>
      <c r="H36" s="10"/>
    </row>
    <row r="37" spans="3:16">
      <c r="E37" s="10"/>
      <c r="F37" s="10"/>
      <c r="G37" s="10"/>
      <c r="H37" s="10"/>
    </row>
    <row r="38" spans="3:16">
      <c r="E38" s="10"/>
      <c r="F38" s="10"/>
      <c r="G38" s="10"/>
      <c r="H38" s="10"/>
    </row>
    <row r="39" spans="3:16">
      <c r="E39" s="10"/>
      <c r="F39" s="10"/>
      <c r="G39" s="10"/>
      <c r="H39" s="10"/>
    </row>
    <row r="40" spans="3:16">
      <c r="E40" s="10"/>
      <c r="F40" s="10"/>
      <c r="G40" s="10"/>
      <c r="H40" s="10"/>
    </row>
    <row r="41" spans="3:16">
      <c r="E41" s="10"/>
      <c r="F41" s="10"/>
      <c r="G41" s="10"/>
      <c r="H41" s="10"/>
    </row>
    <row r="42" spans="3:16">
      <c r="E42" s="10"/>
      <c r="F42" s="10"/>
      <c r="G42" s="10"/>
      <c r="H42" s="10"/>
    </row>
    <row r="43" spans="3:16">
      <c r="E43" s="10"/>
      <c r="F43" s="10"/>
      <c r="G43" s="10"/>
      <c r="H43" s="10"/>
    </row>
    <row r="44" spans="3:16">
      <c r="E44" s="10"/>
      <c r="F44" s="10"/>
      <c r="G44" s="10"/>
      <c r="H44" s="10"/>
    </row>
    <row r="45" spans="3:16">
      <c r="E45" s="10"/>
      <c r="F45" s="10"/>
      <c r="G45" s="10"/>
      <c r="H45" s="10"/>
    </row>
    <row r="46" spans="3:16">
      <c r="E46" s="10"/>
      <c r="F46" s="10"/>
      <c r="G46" s="10"/>
      <c r="H46" s="10"/>
    </row>
    <row r="47" spans="3:16">
      <c r="E47" s="10"/>
      <c r="F47" s="10"/>
      <c r="G47" s="10"/>
      <c r="H47" s="10"/>
    </row>
    <row r="48" spans="3:16">
      <c r="E48" s="10"/>
      <c r="F48" s="10"/>
      <c r="G48" s="10"/>
      <c r="H48" s="10"/>
    </row>
    <row r="49" spans="5:8">
      <c r="E49" s="10"/>
      <c r="F49" s="10"/>
      <c r="G49" s="10"/>
      <c r="H49" s="10"/>
    </row>
  </sheetData>
  <phoneticPr fontId="4" type="noConversion"/>
  <pageMargins left="0.25" right="0.25" top="0.75" bottom="0.75" header="0.3" footer="0.3"/>
  <pageSetup paperSize="9" scale="78" orientation="landscape" horizontalDpi="0" verticalDpi="0" copies="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abSelected="1" topLeftCell="A5" workbookViewId="0">
      <selection activeCell="C35" sqref="C35"/>
    </sheetView>
  </sheetViews>
  <sheetFormatPr baseColWidth="10" defaultRowHeight="16"/>
  <cols>
    <col min="4" max="4" width="22.33203125" customWidth="1"/>
    <col min="5" max="5" width="16.6640625" customWidth="1"/>
    <col min="6" max="6" width="15.33203125" customWidth="1"/>
    <col min="7" max="7" width="12.6640625" customWidth="1"/>
    <col min="8" max="8" width="16.5" customWidth="1"/>
    <col min="9" max="9" width="3.33203125" customWidth="1"/>
    <col min="10" max="10" width="3.1640625" customWidth="1"/>
    <col min="11" max="11" width="19" customWidth="1"/>
    <col min="12" max="12" width="15.83203125" customWidth="1"/>
    <col min="13" max="13" width="14" customWidth="1"/>
    <col min="14" max="14" width="19.1640625" customWidth="1"/>
    <col min="15" max="15" width="15" customWidth="1"/>
    <col min="16" max="16" width="11.6640625" customWidth="1"/>
  </cols>
  <sheetData>
    <row r="1" spans="2:16">
      <c r="L1" s="23"/>
    </row>
    <row r="2" spans="2:16">
      <c r="L2" s="23"/>
    </row>
    <row r="3" spans="2:16">
      <c r="L3" s="23"/>
    </row>
    <row r="4" spans="2:16">
      <c r="L4" s="23"/>
    </row>
    <row r="5" spans="2:16">
      <c r="B5" s="114"/>
    </row>
    <row r="6" spans="2:16">
      <c r="C6" s="81"/>
      <c r="D6" s="83"/>
      <c r="E6" s="83"/>
      <c r="F6" s="83"/>
      <c r="G6" s="85" t="s">
        <v>55</v>
      </c>
      <c r="H6" s="83"/>
      <c r="I6" s="86"/>
      <c r="J6" s="83"/>
      <c r="K6" s="83"/>
      <c r="L6" s="82"/>
      <c r="M6" s="83"/>
      <c r="N6" s="83"/>
      <c r="O6" s="83"/>
      <c r="P6" s="84"/>
    </row>
    <row r="7" spans="2:16">
      <c r="G7" s="1"/>
      <c r="I7" s="1"/>
      <c r="K7" s="1"/>
      <c r="L7" s="23"/>
    </row>
    <row r="8" spans="2:16">
      <c r="C8" s="69" t="s">
        <v>56</v>
      </c>
      <c r="D8" s="70"/>
      <c r="E8" s="71"/>
      <c r="F8" s="70"/>
      <c r="G8" s="71"/>
      <c r="H8" s="70"/>
      <c r="I8" s="71"/>
      <c r="J8" s="70"/>
      <c r="K8" s="71"/>
      <c r="L8" s="72"/>
      <c r="M8" s="70"/>
      <c r="N8" s="70"/>
      <c r="O8" s="70"/>
      <c r="P8" s="73"/>
    </row>
    <row r="9" spans="2:16">
      <c r="E9" s="1"/>
      <c r="G9" s="1" t="s">
        <v>9</v>
      </c>
      <c r="I9" s="1"/>
      <c r="K9" s="1"/>
      <c r="L9" s="23"/>
    </row>
    <row r="10" spans="2:16">
      <c r="C10" s="2" t="s">
        <v>57</v>
      </c>
      <c r="D10" s="3"/>
      <c r="E10" s="50" t="s">
        <v>5</v>
      </c>
      <c r="F10" s="51" t="s">
        <v>58</v>
      </c>
      <c r="G10" s="52" t="s">
        <v>7</v>
      </c>
      <c r="H10" s="53" t="s">
        <v>10</v>
      </c>
      <c r="K10" s="52" t="s">
        <v>12</v>
      </c>
      <c r="L10" s="56" t="s">
        <v>59</v>
      </c>
      <c r="M10" s="53" t="s">
        <v>16</v>
      </c>
      <c r="N10" s="57" t="s">
        <v>17</v>
      </c>
    </row>
    <row r="11" spans="2:16">
      <c r="C11" s="5"/>
      <c r="D11" s="6"/>
      <c r="E11" s="14"/>
      <c r="F11" s="21"/>
      <c r="G11" s="54" t="s">
        <v>8</v>
      </c>
      <c r="H11" s="55" t="s">
        <v>11</v>
      </c>
      <c r="K11" s="54" t="s">
        <v>13</v>
      </c>
      <c r="L11" s="58" t="s">
        <v>60</v>
      </c>
      <c r="M11" s="68"/>
      <c r="N11" s="55" t="s">
        <v>61</v>
      </c>
    </row>
    <row r="12" spans="2:16">
      <c r="C12" s="89" t="s">
        <v>1</v>
      </c>
      <c r="D12" s="90"/>
      <c r="E12" s="13">
        <v>52</v>
      </c>
      <c r="F12" s="13">
        <v>365</v>
      </c>
      <c r="G12" s="37">
        <v>100</v>
      </c>
      <c r="H12" s="36">
        <v>0.7</v>
      </c>
      <c r="K12" s="37">
        <v>15</v>
      </c>
      <c r="L12" s="38">
        <f>+F12-K12</f>
        <v>350</v>
      </c>
      <c r="M12" s="67">
        <f>+L12*H12</f>
        <v>244.99999999999997</v>
      </c>
      <c r="N12" s="38">
        <f>+G12*L12*H12</f>
        <v>24500</v>
      </c>
      <c r="O12" s="92" t="s">
        <v>1</v>
      </c>
    </row>
    <row r="13" spans="2:16">
      <c r="C13" s="91" t="s">
        <v>0</v>
      </c>
      <c r="D13" s="84"/>
      <c r="E13" s="13">
        <v>79</v>
      </c>
      <c r="F13" s="13">
        <v>365</v>
      </c>
      <c r="G13" s="4">
        <v>130</v>
      </c>
      <c r="H13" s="7">
        <v>0.7</v>
      </c>
      <c r="K13" s="4">
        <v>15</v>
      </c>
      <c r="L13" s="8">
        <f>+F12-K13</f>
        <v>350</v>
      </c>
      <c r="M13" s="67">
        <f>+L13*H13</f>
        <v>244.99999999999997</v>
      </c>
      <c r="N13" s="8">
        <f>+G13*L13*H13</f>
        <v>31849.999999999996</v>
      </c>
      <c r="O13" s="92" t="s">
        <v>0</v>
      </c>
    </row>
    <row r="14" spans="2:16">
      <c r="E14" s="14"/>
      <c r="G14" s="1"/>
      <c r="I14" s="1"/>
      <c r="K14" s="1"/>
      <c r="L14" s="23"/>
    </row>
    <row r="15" spans="2:16">
      <c r="C15" s="97" t="s">
        <v>22</v>
      </c>
      <c r="D15" s="98"/>
      <c r="F15" s="99">
        <f>+N12</f>
        <v>24500</v>
      </c>
      <c r="G15" s="99">
        <f>+N13</f>
        <v>31849.999999999996</v>
      </c>
      <c r="L15" s="23"/>
    </row>
    <row r="16" spans="2:16">
      <c r="L16" s="23"/>
    </row>
    <row r="17" spans="3:16">
      <c r="C17" s="87" t="s">
        <v>62</v>
      </c>
      <c r="D17" s="83"/>
      <c r="E17" s="83"/>
      <c r="F17" s="83"/>
      <c r="G17" s="84"/>
      <c r="I17" s="81" t="s">
        <v>67</v>
      </c>
      <c r="J17" s="82"/>
      <c r="K17" s="83"/>
      <c r="L17" s="83"/>
      <c r="M17" s="83"/>
      <c r="N17" s="83"/>
      <c r="O17" s="83"/>
      <c r="P17" s="84"/>
    </row>
    <row r="18" spans="3:16">
      <c r="C18" s="46" t="s">
        <v>24</v>
      </c>
      <c r="D18" s="48"/>
      <c r="E18" s="109" t="s">
        <v>25</v>
      </c>
      <c r="F18" s="88" t="s">
        <v>1</v>
      </c>
      <c r="G18" s="88" t="s">
        <v>0</v>
      </c>
      <c r="I18" s="44" t="s">
        <v>68</v>
      </c>
      <c r="J18" s="27"/>
      <c r="K18" s="39"/>
      <c r="L18" s="39"/>
      <c r="M18" s="39"/>
      <c r="N18" s="39"/>
      <c r="O18" s="39"/>
      <c r="P18" s="45"/>
    </row>
    <row r="19" spans="3:16">
      <c r="I19" s="44" t="s">
        <v>69</v>
      </c>
      <c r="J19" s="27"/>
      <c r="K19" s="39"/>
      <c r="L19" s="39"/>
      <c r="M19" s="39"/>
      <c r="N19" s="39"/>
      <c r="O19" s="39"/>
      <c r="P19" s="45"/>
    </row>
    <row r="20" spans="3:16">
      <c r="C20" s="21" t="s">
        <v>26</v>
      </c>
      <c r="D20" s="24"/>
      <c r="E20" s="34">
        <v>0.12</v>
      </c>
      <c r="F20" s="30">
        <f>+E20*N12</f>
        <v>2940</v>
      </c>
      <c r="G20" s="28">
        <f>+E20*N13</f>
        <v>3821.9999999999995</v>
      </c>
      <c r="I20" s="44" t="s">
        <v>41</v>
      </c>
      <c r="J20" s="27"/>
      <c r="K20" s="39"/>
      <c r="L20" s="39"/>
      <c r="M20" s="39"/>
      <c r="N20" s="39"/>
      <c r="O20" s="39"/>
      <c r="P20" s="45"/>
    </row>
    <row r="21" spans="3:16">
      <c r="C21" s="22" t="s">
        <v>75</v>
      </c>
      <c r="D21" s="24"/>
      <c r="E21" s="35">
        <v>0.17</v>
      </c>
      <c r="F21" s="31">
        <f>H21*E12*12</f>
        <v>1872</v>
      </c>
      <c r="G21" s="29">
        <f>H21*E13*12</f>
        <v>2844</v>
      </c>
      <c r="H21" s="115">
        <v>3</v>
      </c>
      <c r="I21" s="44" t="s">
        <v>70</v>
      </c>
      <c r="J21" s="27"/>
      <c r="K21" s="39"/>
      <c r="L21" s="39"/>
      <c r="M21" s="39"/>
      <c r="N21" s="39"/>
      <c r="O21" s="39"/>
      <c r="P21" s="45"/>
    </row>
    <row r="22" spans="3:16">
      <c r="C22" s="22" t="s">
        <v>28</v>
      </c>
      <c r="D22" s="24"/>
      <c r="E22" s="35">
        <v>0.08</v>
      </c>
      <c r="F22" s="32">
        <f>+E22*N12</f>
        <v>1960</v>
      </c>
      <c r="G22" s="29">
        <f>+E22*N13</f>
        <v>2547.9999999999995</v>
      </c>
      <c r="I22" s="44" t="s">
        <v>43</v>
      </c>
      <c r="J22" s="27"/>
      <c r="K22" s="39"/>
      <c r="L22" s="39"/>
      <c r="M22" s="39"/>
      <c r="N22" s="39"/>
      <c r="O22" s="39"/>
      <c r="P22" s="45"/>
    </row>
    <row r="23" spans="3:16">
      <c r="C23" s="22" t="s">
        <v>63</v>
      </c>
      <c r="D23" s="24"/>
      <c r="E23" s="35">
        <v>0.1</v>
      </c>
      <c r="F23" s="32">
        <f>+E23*N12</f>
        <v>2450</v>
      </c>
      <c r="G23" s="29">
        <f>+E23*N13</f>
        <v>3185</v>
      </c>
      <c r="I23" s="44" t="s">
        <v>71</v>
      </c>
      <c r="J23" s="27"/>
      <c r="K23" s="39"/>
      <c r="L23" s="39"/>
      <c r="M23" s="39"/>
      <c r="N23" s="39"/>
      <c r="O23" s="39"/>
      <c r="P23" s="45"/>
    </row>
    <row r="24" spans="3:16">
      <c r="C24" s="22" t="s">
        <v>30</v>
      </c>
      <c r="D24" s="24"/>
      <c r="E24" s="36">
        <v>0.05</v>
      </c>
      <c r="F24" s="33">
        <f>+E24*N12</f>
        <v>1225</v>
      </c>
      <c r="G24" s="25">
        <f>+E24*N13</f>
        <v>1592.5</v>
      </c>
      <c r="I24" s="44" t="s">
        <v>45</v>
      </c>
      <c r="J24" s="27"/>
      <c r="K24" s="39"/>
      <c r="L24" s="39"/>
      <c r="M24" s="39"/>
      <c r="N24" s="39"/>
      <c r="O24" s="39"/>
      <c r="P24" s="45"/>
    </row>
    <row r="25" spans="3:16">
      <c r="C25" s="93" t="s">
        <v>64</v>
      </c>
      <c r="D25" s="94"/>
      <c r="E25" s="116">
        <f>SUM(E20:E24)</f>
        <v>0.52000000000000013</v>
      </c>
      <c r="F25" s="95">
        <f>+F23+F22+F21+F20+F24</f>
        <v>10447</v>
      </c>
      <c r="G25" s="96">
        <f>+G23+G22+G21+G20+G24</f>
        <v>13991.5</v>
      </c>
      <c r="I25" s="44" t="s">
        <v>46</v>
      </c>
      <c r="J25" s="27"/>
      <c r="K25" s="39"/>
      <c r="L25" s="39"/>
      <c r="M25" s="39"/>
      <c r="N25" s="39"/>
      <c r="O25" s="39"/>
      <c r="P25" s="45"/>
    </row>
    <row r="26" spans="3:16">
      <c r="C26" s="97" t="s">
        <v>65</v>
      </c>
      <c r="D26" s="100"/>
      <c r="E26" s="98"/>
      <c r="F26" s="101">
        <f>+F15-F25</f>
        <v>14053</v>
      </c>
      <c r="G26" s="99">
        <f>+G15-G25</f>
        <v>17858.499999999996</v>
      </c>
      <c r="I26" s="44" t="s">
        <v>47</v>
      </c>
      <c r="J26" s="27"/>
      <c r="K26" s="39"/>
      <c r="L26" s="39"/>
      <c r="M26" s="39"/>
      <c r="N26" s="39"/>
      <c r="O26" s="39"/>
      <c r="P26" s="45"/>
    </row>
    <row r="27" spans="3:16">
      <c r="C27" s="21" t="s">
        <v>31</v>
      </c>
      <c r="D27" s="12"/>
      <c r="E27" s="7">
        <v>0.65</v>
      </c>
      <c r="F27" s="25">
        <f>+F26*E27</f>
        <v>9134.4500000000007</v>
      </c>
      <c r="G27" s="11">
        <f>+G26*E27</f>
        <v>11608.024999999998</v>
      </c>
      <c r="I27" s="44" t="s">
        <v>48</v>
      </c>
      <c r="J27" s="27"/>
      <c r="K27" s="39"/>
      <c r="L27" s="39"/>
      <c r="M27" s="39"/>
      <c r="N27" s="39"/>
      <c r="O27" s="39"/>
      <c r="P27" s="45"/>
    </row>
    <row r="28" spans="3:16">
      <c r="C28" s="21" t="s">
        <v>32</v>
      </c>
      <c r="D28" s="12"/>
      <c r="E28" s="7">
        <v>0.35</v>
      </c>
      <c r="F28" s="11">
        <f>+F26*E28</f>
        <v>4918.5499999999993</v>
      </c>
      <c r="G28" s="11">
        <f>+G26*E28</f>
        <v>6250.4749999999985</v>
      </c>
      <c r="I28" s="44" t="s">
        <v>72</v>
      </c>
      <c r="J28" s="27"/>
      <c r="K28" s="39"/>
      <c r="L28" s="39"/>
      <c r="M28" s="39"/>
      <c r="N28" s="39"/>
      <c r="O28" s="39"/>
      <c r="P28" s="45"/>
    </row>
    <row r="29" spans="3:16">
      <c r="I29" s="44" t="s">
        <v>50</v>
      </c>
      <c r="J29" s="27"/>
      <c r="K29" s="39"/>
      <c r="L29" s="39"/>
      <c r="M29" s="39"/>
      <c r="N29" s="39"/>
      <c r="O29" s="39"/>
      <c r="P29" s="45"/>
    </row>
    <row r="30" spans="3:16">
      <c r="C30" s="21" t="s">
        <v>34</v>
      </c>
      <c r="D30" s="12"/>
      <c r="E30" s="10"/>
      <c r="F30" s="11">
        <v>95000</v>
      </c>
      <c r="G30" s="11">
        <v>145000</v>
      </c>
      <c r="I30" s="44" t="s">
        <v>51</v>
      </c>
      <c r="J30" s="27"/>
      <c r="K30" s="39"/>
      <c r="L30" s="39"/>
      <c r="M30" s="39"/>
      <c r="N30" s="39"/>
      <c r="O30" s="39"/>
      <c r="P30" s="45"/>
    </row>
    <row r="31" spans="3:16">
      <c r="C31" s="110" t="s">
        <v>35</v>
      </c>
      <c r="D31" s="111"/>
      <c r="E31" s="10"/>
      <c r="F31" s="11">
        <v>20000</v>
      </c>
      <c r="G31" s="11">
        <v>26000</v>
      </c>
      <c r="I31" s="44" t="s">
        <v>73</v>
      </c>
      <c r="J31" s="27"/>
      <c r="K31" s="39"/>
      <c r="L31" s="39"/>
      <c r="M31" s="39"/>
      <c r="N31" s="39"/>
      <c r="O31" s="39"/>
      <c r="P31" s="45"/>
    </row>
    <row r="32" spans="3:16">
      <c r="C32" s="22" t="s">
        <v>36</v>
      </c>
      <c r="D32" s="12"/>
      <c r="E32" s="10"/>
      <c r="F32" s="11">
        <f>+F31+F30</f>
        <v>115000</v>
      </c>
      <c r="G32" s="11">
        <f>+G31+G30</f>
        <v>171000</v>
      </c>
      <c r="I32" s="44" t="s">
        <v>53</v>
      </c>
      <c r="J32" s="27"/>
      <c r="K32" s="39"/>
      <c r="L32" s="39"/>
      <c r="M32" s="39"/>
      <c r="N32" s="39"/>
      <c r="O32" s="39"/>
      <c r="P32" s="45"/>
    </row>
    <row r="33" spans="3:16">
      <c r="E33" s="10"/>
      <c r="F33" s="10"/>
      <c r="G33" s="10"/>
      <c r="I33" s="80" t="s">
        <v>74</v>
      </c>
      <c r="J33" s="47"/>
      <c r="K33" s="48"/>
      <c r="L33" s="48"/>
      <c r="M33" s="48"/>
      <c r="N33" s="48"/>
      <c r="O33" s="48"/>
      <c r="P33" s="49"/>
    </row>
    <row r="34" spans="3:16">
      <c r="C34" s="81" t="s">
        <v>76</v>
      </c>
      <c r="D34" s="84"/>
      <c r="E34" s="10"/>
      <c r="F34" s="102">
        <f>+F27/F32</f>
        <v>7.9430000000000001E-2</v>
      </c>
      <c r="G34" s="102">
        <f>+G27/G32</f>
        <v>6.7883187134502906E-2</v>
      </c>
      <c r="I34" s="80"/>
      <c r="J34" s="47"/>
      <c r="K34" s="48"/>
      <c r="L34" s="48"/>
      <c r="M34" s="48"/>
      <c r="N34" s="48"/>
      <c r="O34" s="48"/>
      <c r="P34" s="49"/>
    </row>
    <row r="35" spans="3:16">
      <c r="C35" s="112" t="s">
        <v>37</v>
      </c>
      <c r="E35" s="10"/>
      <c r="F35" s="10"/>
      <c r="G35" s="10"/>
      <c r="L35" s="23"/>
    </row>
    <row r="36" spans="3:16">
      <c r="E36" s="10"/>
      <c r="F36" s="10"/>
      <c r="G36" s="10"/>
      <c r="H36" s="10"/>
      <c r="L36" s="23"/>
    </row>
  </sheetData>
  <phoneticPr fontId="4" type="noConversion"/>
  <pageMargins left="0.7" right="0.7" top="0.75" bottom="0.75" header="0.3" footer="0.3"/>
  <pageSetup paperSize="9" orientation="landscape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CONDOMINIO</vt:lpstr>
      <vt:lpstr>CONDOHOTEL</vt:lpstr>
      <vt:lpstr>CONDOHOTEL!Área_de_impresión</vt:lpstr>
      <vt:lpstr>CONDOMINIO!Área_de_impresión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Carolina Tosato</cp:lastModifiedBy>
  <cp:lastPrinted>2018-10-02T18:10:48Z</cp:lastPrinted>
  <dcterms:created xsi:type="dcterms:W3CDTF">2018-07-28T00:41:51Z</dcterms:created>
  <dcterms:modified xsi:type="dcterms:W3CDTF">2018-10-19T13:51:01Z</dcterms:modified>
</cp:coreProperties>
</file>